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cvantwente-my.sharepoint.com/personal/0298504_student_rocvantwente_nl/Documents/Leerjaar 3/Periode 2/Chemie/"/>
    </mc:Choice>
  </mc:AlternateContent>
  <xr:revisionPtr revIDLastSave="397" documentId="13_ncr:1_{09794BF9-AD6E-4ECD-989C-C01D2EE1DF4D}" xr6:coauthVersionLast="47" xr6:coauthVersionMax="47" xr10:uidLastSave="{B7D521A9-DC90-44C1-9995-C70D2A50379C}"/>
  <bookViews>
    <workbookView xWindow="-108" yWindow="-108" windowWidth="23256" windowHeight="12576" firstSheet="1" activeTab="1" xr2:uid="{9BABACA6-8CB7-424F-9238-5E3C563D8666}"/>
  </bookViews>
  <sheets>
    <sheet name="Blad1" sheetId="1" state="hidden" r:id="rId1"/>
    <sheet name="Kjeldahl landbouwgron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3" l="1"/>
  <c r="F9" i="3"/>
  <c r="F10" i="3" s="1"/>
  <c r="F11" i="3" s="1"/>
  <c r="E9" i="3"/>
  <c r="E10" i="3" s="1"/>
  <c r="E11" i="3" s="1"/>
  <c r="D9" i="3"/>
  <c r="D10" i="3" s="1"/>
  <c r="D11" i="3" s="1"/>
  <c r="L3" i="3"/>
  <c r="L16" i="1"/>
  <c r="G4" i="1" s="1"/>
  <c r="E3" i="1"/>
  <c r="E6" i="1" s="1"/>
  <c r="E13" i="1"/>
  <c r="E14" i="1" s="1"/>
  <c r="E15" i="1" s="1"/>
  <c r="D13" i="1"/>
  <c r="D14" i="1" s="1"/>
  <c r="D15" i="1" s="1"/>
  <c r="C13" i="1"/>
  <c r="C14" i="1" s="1"/>
  <c r="B14" i="3" l="1"/>
  <c r="I36" i="3"/>
  <c r="C14" i="3" s="1"/>
  <c r="H36" i="3"/>
  <c r="J16" i="1"/>
  <c r="E16" i="1" s="1"/>
  <c r="C15" i="1"/>
  <c r="L14" i="1" s="1"/>
  <c r="L13" i="3" l="1"/>
  <c r="L12" i="3"/>
  <c r="L19" i="3"/>
  <c r="L18" i="3"/>
  <c r="G13" i="1"/>
  <c r="F23" i="1" l="1"/>
  <c r="B19" i="1"/>
  <c r="C19" i="1" s="1"/>
  <c r="D19" i="1" s="1"/>
  <c r="B23" i="1" s="1"/>
  <c r="F24" i="1"/>
  <c r="B20" i="1"/>
  <c r="C20" i="1" l="1"/>
  <c r="D20" i="1" s="1"/>
  <c r="B24" i="1" s="1"/>
  <c r="C23" i="1" s="1"/>
</calcChain>
</file>

<file path=xl/sharedStrings.xml><?xml version="1.0" encoding="utf-8"?>
<sst xmlns="http://schemas.openxmlformats.org/spreadsheetml/2006/main" count="57" uniqueCount="44">
  <si>
    <t>inweeg (mg)</t>
  </si>
  <si>
    <t>erlenmeyer</t>
  </si>
  <si>
    <t>HCl gebruik (mmol)</t>
  </si>
  <si>
    <t>molmassa na2co2</t>
  </si>
  <si>
    <t>molmassa borax</t>
  </si>
  <si>
    <t>aantal mol borax</t>
  </si>
  <si>
    <t>titerstelling</t>
  </si>
  <si>
    <t>soda</t>
  </si>
  <si>
    <t>molmassa HCl</t>
  </si>
  <si>
    <t>ml HCl</t>
  </si>
  <si>
    <t>aantal mol HCl</t>
  </si>
  <si>
    <t>mol/l HCl</t>
  </si>
  <si>
    <t>gem. mol/l HCl</t>
  </si>
  <si>
    <t>extra verdunning</t>
  </si>
  <si>
    <t>referentie</t>
  </si>
  <si>
    <t>controle</t>
  </si>
  <si>
    <t>HCl</t>
  </si>
  <si>
    <t>1 (COOH)2 -&gt; 2 HCl</t>
  </si>
  <si>
    <t xml:space="preserve">  </t>
  </si>
  <si>
    <t xml:space="preserve"> </t>
  </si>
  <si>
    <t>Conc. In g/L</t>
  </si>
  <si>
    <t>Verschil titer (%)</t>
  </si>
  <si>
    <t>Duploverschil monster (%)</t>
  </si>
  <si>
    <r>
      <t>mg/ml 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CO</t>
    </r>
    <r>
      <rPr>
        <vertAlign val="subscript"/>
        <sz val="11"/>
        <color theme="1"/>
        <rFont val="Calibri"/>
        <family val="2"/>
        <scheme val="minor"/>
      </rPr>
      <t>3</t>
    </r>
  </si>
  <si>
    <t>% na2co3 monster</t>
  </si>
  <si>
    <t>duploverschil(%)</t>
  </si>
  <si>
    <t>Verbruik HCl (ml)</t>
  </si>
  <si>
    <t>Inweeg borax (mg)</t>
  </si>
  <si>
    <t>aantal mmol borax</t>
  </si>
  <si>
    <t>aantal mmol HCl</t>
  </si>
  <si>
    <t>titer berekenen</t>
  </si>
  <si>
    <t>gemiddelde titer mol/l HCl</t>
  </si>
  <si>
    <t>Verschil titer mol/l (%)</t>
  </si>
  <si>
    <t>Monster verbruik en inweeg</t>
  </si>
  <si>
    <t>Titer stellen</t>
  </si>
  <si>
    <t>Stikstof in monster kjeldahl</t>
  </si>
  <si>
    <t>Monster</t>
  </si>
  <si>
    <t>Molmassa stikstof</t>
  </si>
  <si>
    <t>Monster 1</t>
  </si>
  <si>
    <t>Monster 2</t>
  </si>
  <si>
    <t>inweeg (g)</t>
  </si>
  <si>
    <t>Gehalte stikstof % (m/m)</t>
  </si>
  <si>
    <t>Blanco</t>
  </si>
  <si>
    <t>Gehalte stikstof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</si>
</sst>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"/>
    <numFmt numFmtId="166" formatCode="0.000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" xfId="0" applyBorder="1"/>
    <xf numFmtId="0" fontId="0" fillId="0" borderId="0" xfId="0" applyAlignment="1">
      <alignment vertical="center"/>
    </xf>
    <xf numFmtId="0" fontId="0" fillId="2" borderId="10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" xfId="0" applyFill="1" applyBorder="1"/>
    <xf numFmtId="2" fontId="0" fillId="2" borderId="10" xfId="0" applyNumberFormat="1" applyFill="1" applyBorder="1"/>
    <xf numFmtId="2" fontId="0" fillId="2" borderId="1" xfId="0" applyNumberFormat="1" applyFill="1" applyBorder="1"/>
    <xf numFmtId="164" fontId="0" fillId="0" borderId="0" xfId="0" applyNumberFormat="1"/>
    <xf numFmtId="165" fontId="0" fillId="0" borderId="12" xfId="0" applyNumberFormat="1" applyBorder="1"/>
    <xf numFmtId="165" fontId="0" fillId="0" borderId="1" xfId="0" applyNumberFormat="1" applyBorder="1"/>
    <xf numFmtId="0" fontId="1" fillId="2" borderId="1" xfId="0" applyFont="1" applyFill="1" applyBorder="1"/>
    <xf numFmtId="165" fontId="0" fillId="0" borderId="10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4" xfId="0" applyBorder="1"/>
    <xf numFmtId="165" fontId="0" fillId="3" borderId="1" xfId="0" applyNumberForma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0" borderId="18" xfId="0" applyNumberFormat="1" applyBorder="1"/>
    <xf numFmtId="0" fontId="0" fillId="0" borderId="19" xfId="0" applyBorder="1"/>
    <xf numFmtId="2" fontId="0" fillId="0" borderId="20" xfId="0" applyNumberFormat="1" applyBorder="1"/>
    <xf numFmtId="2" fontId="0" fillId="3" borderId="1" xfId="0" applyNumberFormat="1" applyFill="1" applyBorder="1"/>
    <xf numFmtId="0" fontId="0" fillId="0" borderId="21" xfId="0" applyBorder="1"/>
    <xf numFmtId="166" fontId="0" fillId="0" borderId="0" xfId="0" applyNumberFormat="1"/>
    <xf numFmtId="0" fontId="0" fillId="3" borderId="0" xfId="0" applyFill="1"/>
    <xf numFmtId="0" fontId="0" fillId="3" borderId="1" xfId="0" applyFill="1" applyBorder="1"/>
    <xf numFmtId="0" fontId="0" fillId="0" borderId="0" xfId="0" applyAlignment="1">
      <alignment wrapText="1"/>
    </xf>
    <xf numFmtId="2" fontId="0" fillId="3" borderId="0" xfId="0" applyNumberFormat="1" applyFill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22" xfId="0" applyBorder="1"/>
    <xf numFmtId="0" fontId="1" fillId="3" borderId="1" xfId="0" applyFont="1" applyFill="1" applyBorder="1"/>
    <xf numFmtId="166" fontId="0" fillId="3" borderId="0" xfId="0" applyNumberFormat="1" applyFill="1"/>
    <xf numFmtId="166" fontId="0" fillId="4" borderId="1" xfId="0" applyNumberFormat="1" applyFill="1" applyBorder="1" applyProtection="1">
      <protection locked="0"/>
    </xf>
    <xf numFmtId="166" fontId="0" fillId="4" borderId="10" xfId="0" applyNumberFormat="1" applyFill="1" applyBorder="1" applyProtection="1">
      <protection locked="0"/>
    </xf>
    <xf numFmtId="166" fontId="0" fillId="4" borderId="11" xfId="0" applyNumberFormat="1" applyFill="1" applyBorder="1" applyProtection="1">
      <protection locked="0"/>
    </xf>
    <xf numFmtId="166" fontId="0" fillId="4" borderId="12" xfId="0" applyNumberFormat="1" applyFill="1" applyBorder="1" applyProtection="1">
      <protection locked="0"/>
    </xf>
    <xf numFmtId="167" fontId="0" fillId="4" borderId="5" xfId="0" applyNumberFormat="1" applyFill="1" applyBorder="1" applyProtection="1">
      <protection locked="0"/>
    </xf>
    <xf numFmtId="167" fontId="0" fillId="4" borderId="7" xfId="0" applyNumberFormat="1" applyFill="1" applyBorder="1" applyProtection="1">
      <protection locked="0"/>
    </xf>
    <xf numFmtId="167" fontId="0" fillId="4" borderId="9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3" borderId="2" xfId="0" applyNumberFormat="1" applyFill="1" applyBorder="1" applyAlignment="1">
      <alignment horizontal="center" wrapText="1"/>
    </xf>
    <xf numFmtId="165" fontId="0" fillId="3" borderId="3" xfId="0" applyNumberFormat="1" applyFill="1" applyBorder="1" applyAlignment="1">
      <alignment horizontal="center" wrapText="1"/>
    </xf>
    <xf numFmtId="0" fontId="3" fillId="0" borderId="2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7D00-72C2-4021-B5AB-A76857ABA458}">
  <dimension ref="A1:O25"/>
  <sheetViews>
    <sheetView showGridLines="0" topLeftCell="A2" workbookViewId="0">
      <selection activeCell="K9" sqref="K9"/>
    </sheetView>
  </sheetViews>
  <sheetFormatPr defaultRowHeight="14.4" x14ac:dyDescent="0.3"/>
  <cols>
    <col min="1" max="1" width="10.44140625" customWidth="1"/>
    <col min="3" max="3" width="11.21875" customWidth="1"/>
    <col min="4" max="4" width="10.109375" customWidth="1"/>
    <col min="5" max="5" width="10.21875" customWidth="1"/>
    <col min="6" max="6" width="10.44140625" customWidth="1"/>
    <col min="7" max="7" width="14.5546875" customWidth="1"/>
    <col min="12" max="12" width="10.5546875" customWidth="1"/>
  </cols>
  <sheetData>
    <row r="1" spans="1:12" ht="15" thickBot="1" x14ac:dyDescent="0.35">
      <c r="A1" s="55" t="s">
        <v>6</v>
      </c>
      <c r="B1" s="57"/>
      <c r="E1" s="55" t="s">
        <v>7</v>
      </c>
      <c r="F1" s="57"/>
    </row>
    <row r="2" spans="1:12" ht="15" thickBot="1" x14ac:dyDescent="0.35"/>
    <row r="3" spans="1:12" ht="29.4" thickBot="1" x14ac:dyDescent="0.35">
      <c r="A3" s="7" t="s">
        <v>1</v>
      </c>
      <c r="B3" s="7" t="s">
        <v>9</v>
      </c>
      <c r="C3" s="7" t="s">
        <v>0</v>
      </c>
      <c r="E3" s="7" t="str">
        <f>B3</f>
        <v>ml HCl</v>
      </c>
      <c r="F3" s="7" t="s">
        <v>0</v>
      </c>
      <c r="G3" s="23" t="s">
        <v>22</v>
      </c>
    </row>
    <row r="4" spans="1:12" ht="15" thickBot="1" x14ac:dyDescent="0.35">
      <c r="A4" s="3">
        <v>1</v>
      </c>
      <c r="B4" s="9">
        <v>16.434000000000001</v>
      </c>
      <c r="C4" s="10">
        <v>304.8</v>
      </c>
      <c r="E4" s="9">
        <v>14.92</v>
      </c>
      <c r="F4" s="9">
        <v>856.7</v>
      </c>
      <c r="G4" s="24">
        <f>L16*100</f>
        <v>6.7069081153586757E-2</v>
      </c>
    </row>
    <row r="5" spans="1:12" ht="15" thickBot="1" x14ac:dyDescent="0.35">
      <c r="A5" s="4">
        <v>2</v>
      </c>
      <c r="B5" s="11">
        <v>15.528</v>
      </c>
      <c r="C5" s="12">
        <v>284.60000000000002</v>
      </c>
      <c r="E5" s="13">
        <v>14.91</v>
      </c>
      <c r="F5" s="13">
        <v>857.2</v>
      </c>
    </row>
    <row r="6" spans="1:12" ht="15" thickBot="1" x14ac:dyDescent="0.35">
      <c r="A6" s="5">
        <v>3</v>
      </c>
      <c r="B6" s="13">
        <v>17.106000000000002</v>
      </c>
      <c r="C6" s="14">
        <v>314.10000000000002</v>
      </c>
      <c r="E6" s="7" t="str">
        <f>E3</f>
        <v>ml HCl</v>
      </c>
    </row>
    <row r="7" spans="1:12" ht="15" thickBot="1" x14ac:dyDescent="0.35">
      <c r="E7" s="16">
        <v>10.26</v>
      </c>
      <c r="F7" s="6" t="s">
        <v>14</v>
      </c>
    </row>
    <row r="8" spans="1:12" ht="15" thickBot="1" x14ac:dyDescent="0.35">
      <c r="A8" s="55" t="s">
        <v>17</v>
      </c>
      <c r="B8" s="56"/>
      <c r="C8" s="57"/>
      <c r="E8" s="17">
        <v>19.98</v>
      </c>
      <c r="F8" s="7" t="s">
        <v>15</v>
      </c>
    </row>
    <row r="9" spans="1:12" ht="15" thickBot="1" x14ac:dyDescent="0.35">
      <c r="K9" t="s">
        <v>18</v>
      </c>
    </row>
    <row r="10" spans="1:12" ht="15" thickBot="1" x14ac:dyDescent="0.35">
      <c r="A10" s="1" t="s">
        <v>4</v>
      </c>
      <c r="B10" s="2"/>
      <c r="C10" s="15">
        <v>381.38</v>
      </c>
    </row>
    <row r="11" spans="1:12" ht="15" thickBot="1" x14ac:dyDescent="0.35">
      <c r="A11" s="55" t="s">
        <v>8</v>
      </c>
      <c r="B11" s="57"/>
      <c r="C11" s="21">
        <v>36.46</v>
      </c>
    </row>
    <row r="12" spans="1:12" ht="15" thickBot="1" x14ac:dyDescent="0.35">
      <c r="G12" s="55" t="s">
        <v>12</v>
      </c>
      <c r="H12" s="57"/>
    </row>
    <row r="13" spans="1:12" ht="15" thickBot="1" x14ac:dyDescent="0.35">
      <c r="A13" s="55" t="s">
        <v>5</v>
      </c>
      <c r="B13" s="57"/>
      <c r="C13" s="20">
        <f>C4/$C$10</f>
        <v>0.79920289475064243</v>
      </c>
      <c r="D13" s="20">
        <f>C5/C10</f>
        <v>0.74623734857622326</v>
      </c>
      <c r="E13" s="20">
        <f>C6/C10</f>
        <v>0.82358802244480578</v>
      </c>
      <c r="G13" s="19">
        <f>AVERAGE(C15:E15)</f>
        <v>9.6556495770659626E-2</v>
      </c>
    </row>
    <row r="14" spans="1:12" ht="15" thickBot="1" x14ac:dyDescent="0.35">
      <c r="A14" s="65" t="s">
        <v>10</v>
      </c>
      <c r="B14" s="66"/>
      <c r="C14" s="20">
        <f>C13*2</f>
        <v>1.5984057895012849</v>
      </c>
      <c r="D14" s="20">
        <f>D13*2</f>
        <v>1.4924746971524465</v>
      </c>
      <c r="E14" s="20">
        <f t="shared" ref="E14" si="0">E13*2</f>
        <v>1.6471760448896116</v>
      </c>
      <c r="L14" s="18">
        <f>MAX(C15:E15)-MIN(C15:E15)</f>
        <v>1.1470637298097441E-3</v>
      </c>
    </row>
    <row r="15" spans="1:12" ht="15" thickBot="1" x14ac:dyDescent="0.35">
      <c r="A15" s="55" t="s">
        <v>11</v>
      </c>
      <c r="B15" s="57"/>
      <c r="C15" s="20">
        <f>$C$14/B4</f>
        <v>9.7262126658225923E-2</v>
      </c>
      <c r="D15" s="22">
        <f>$D$14/B5</f>
        <v>9.6115062928416178E-2</v>
      </c>
      <c r="E15" s="22">
        <f>$E$14/B6</f>
        <v>9.6292297725336803E-2</v>
      </c>
      <c r="G15" s="61" t="s">
        <v>2</v>
      </c>
      <c r="H15" s="63"/>
    </row>
    <row r="16" spans="1:12" ht="29.4" thickBot="1" x14ac:dyDescent="0.35">
      <c r="A16" s="55"/>
      <c r="B16" s="56"/>
      <c r="C16" s="25"/>
      <c r="D16" s="23" t="s">
        <v>21</v>
      </c>
      <c r="E16" s="24">
        <f>J16*100</f>
        <v>0.18439856513710509</v>
      </c>
      <c r="G16" s="62"/>
      <c r="H16" s="64"/>
      <c r="J16">
        <f>(E15-D15)/D15</f>
        <v>1.8439856513710509E-3</v>
      </c>
      <c r="L16" s="53">
        <f>(E4-E5)/E5</f>
        <v>6.7069081153586763E-4</v>
      </c>
    </row>
    <row r="17" spans="1:15" ht="15" thickBot="1" x14ac:dyDescent="0.35">
      <c r="A17" s="55" t="s">
        <v>3</v>
      </c>
      <c r="B17" s="57"/>
      <c r="C17" s="15">
        <v>105.988</v>
      </c>
      <c r="L17" s="54"/>
    </row>
    <row r="18" spans="1:15" ht="30.6" thickBot="1" x14ac:dyDescent="0.4">
      <c r="D18" s="23" t="s">
        <v>23</v>
      </c>
      <c r="G18" s="7" t="s">
        <v>13</v>
      </c>
    </row>
    <row r="19" spans="1:15" ht="15" thickBot="1" x14ac:dyDescent="0.35">
      <c r="A19" s="7" t="s">
        <v>16</v>
      </c>
      <c r="B19" s="26">
        <f>E4*G13</f>
        <v>1.4406229168982416</v>
      </c>
      <c r="C19" s="26">
        <f>B19/2</f>
        <v>0.72031145844912081</v>
      </c>
      <c r="D19" s="33">
        <f>C19*C17</f>
        <v>76.344370858105421</v>
      </c>
      <c r="G19" s="59">
        <v>4</v>
      </c>
    </row>
    <row r="20" spans="1:15" ht="15" thickBot="1" x14ac:dyDescent="0.35">
      <c r="A20" s="7" t="s">
        <v>16</v>
      </c>
      <c r="B20" s="26">
        <f>E5*G13</f>
        <v>1.4396573519405351</v>
      </c>
      <c r="C20" s="26">
        <f>B20/2</f>
        <v>0.71982867597026756</v>
      </c>
      <c r="D20" s="33">
        <f>C20*C17</f>
        <v>76.293201708736717</v>
      </c>
      <c r="G20" s="60"/>
    </row>
    <row r="21" spans="1:15" ht="15" thickBot="1" x14ac:dyDescent="0.35">
      <c r="O21" s="8"/>
    </row>
    <row r="22" spans="1:15" ht="29.4" thickBot="1" x14ac:dyDescent="0.35">
      <c r="A22" s="58" t="s">
        <v>24</v>
      </c>
      <c r="B22" s="58"/>
      <c r="C22" s="23" t="s">
        <v>25</v>
      </c>
      <c r="E22" s="27"/>
      <c r="F22" s="28" t="s">
        <v>20</v>
      </c>
    </row>
    <row r="23" spans="1:15" ht="15" thickBot="1" x14ac:dyDescent="0.35">
      <c r="A23" s="7">
        <v>1</v>
      </c>
      <c r="B23" s="24">
        <f>D19/F4*100*G19</f>
        <v>35.645790058646156</v>
      </c>
      <c r="C23" s="52">
        <f>(B23-B24)/B24*100</f>
        <v>0.12547171281060507</v>
      </c>
      <c r="E23" s="29" t="s">
        <v>14</v>
      </c>
      <c r="F23" s="30">
        <f>(E7*G13)*C17/10/2</f>
        <v>5.2499547252289656</v>
      </c>
    </row>
    <row r="24" spans="1:15" ht="15" thickBot="1" x14ac:dyDescent="0.35">
      <c r="A24" s="7">
        <v>2</v>
      </c>
      <c r="B24" s="24">
        <f>D20/F5*100*G19</f>
        <v>35.601120722695619</v>
      </c>
      <c r="C24" s="52"/>
      <c r="E24" s="31" t="s">
        <v>15</v>
      </c>
      <c r="F24" s="32">
        <f>(E8*G13)*C17/10/2</f>
        <v>10.223596043866932</v>
      </c>
    </row>
    <row r="25" spans="1:15" x14ac:dyDescent="0.3">
      <c r="D25" t="s">
        <v>19</v>
      </c>
    </row>
  </sheetData>
  <mergeCells count="16">
    <mergeCell ref="E1:F1"/>
    <mergeCell ref="G15:G16"/>
    <mergeCell ref="H15:H16"/>
    <mergeCell ref="A1:B1"/>
    <mergeCell ref="A8:C8"/>
    <mergeCell ref="A11:B11"/>
    <mergeCell ref="A13:B13"/>
    <mergeCell ref="A14:B14"/>
    <mergeCell ref="A15:B15"/>
    <mergeCell ref="C23:C24"/>
    <mergeCell ref="L16:L17"/>
    <mergeCell ref="A16:B16"/>
    <mergeCell ref="A17:B17"/>
    <mergeCell ref="G12:H12"/>
    <mergeCell ref="A22:B22"/>
    <mergeCell ref="G19:G2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0518D-FAF3-4DC3-B937-2986E37461D1}">
  <dimension ref="A1:R36"/>
  <sheetViews>
    <sheetView showGridLines="0" tabSelected="1" zoomScale="90" workbookViewId="0">
      <selection activeCell="I11" sqref="I11"/>
    </sheetView>
  </sheetViews>
  <sheetFormatPr defaultRowHeight="14.4" x14ac:dyDescent="0.3"/>
  <cols>
    <col min="1" max="1" width="10.44140625" customWidth="1"/>
    <col min="2" max="2" width="11.5546875" customWidth="1"/>
    <col min="3" max="3" width="16" bestFit="1" customWidth="1"/>
    <col min="4" max="4" width="10.109375" customWidth="1"/>
    <col min="5" max="5" width="10.21875" customWidth="1"/>
    <col min="6" max="6" width="10.44140625" customWidth="1"/>
    <col min="7" max="7" width="14.5546875" customWidth="1"/>
    <col min="10" max="10" width="12" bestFit="1" customWidth="1"/>
    <col min="11" max="11" width="14.6640625" bestFit="1" customWidth="1"/>
    <col min="12" max="12" width="16" bestFit="1" customWidth="1"/>
    <col min="13" max="13" width="14.6640625" bestFit="1" customWidth="1"/>
    <col min="14" max="16" width="15.88671875" bestFit="1" customWidth="1"/>
  </cols>
  <sheetData>
    <row r="1" spans="1:18" ht="31.8" thickBot="1" x14ac:dyDescent="0.65">
      <c r="A1" s="67" t="s">
        <v>34</v>
      </c>
      <c r="B1" s="67"/>
      <c r="C1" s="67"/>
      <c r="D1" s="67"/>
      <c r="E1" s="67"/>
      <c r="F1" s="67"/>
      <c r="G1" s="67"/>
      <c r="H1" s="67"/>
      <c r="I1" s="73"/>
      <c r="J1" s="67" t="s">
        <v>35</v>
      </c>
      <c r="K1" s="67"/>
      <c r="L1" s="67"/>
      <c r="M1" s="67"/>
      <c r="N1" s="67"/>
      <c r="O1" s="67"/>
      <c r="P1" s="67"/>
      <c r="Q1" s="67"/>
    </row>
    <row r="2" spans="1:18" ht="15" thickBot="1" x14ac:dyDescent="0.35">
      <c r="B2" s="55" t="s">
        <v>6</v>
      </c>
      <c r="C2" s="56"/>
      <c r="D2" s="57"/>
      <c r="F2" s="1" t="s">
        <v>4</v>
      </c>
      <c r="G2" s="2"/>
      <c r="H2" s="37">
        <v>381.38</v>
      </c>
      <c r="I2" s="34"/>
      <c r="K2" s="55" t="s">
        <v>33</v>
      </c>
      <c r="L2" s="56"/>
      <c r="M2" s="57"/>
      <c r="O2" s="7" t="s">
        <v>37</v>
      </c>
    </row>
    <row r="3" spans="1:18" ht="29.4" thickBot="1" x14ac:dyDescent="0.35">
      <c r="B3" s="23" t="s">
        <v>1</v>
      </c>
      <c r="C3" s="7" t="s">
        <v>26</v>
      </c>
      <c r="D3" s="23" t="s">
        <v>27</v>
      </c>
      <c r="F3" s="1" t="s">
        <v>8</v>
      </c>
      <c r="G3" s="2"/>
      <c r="H3" s="43">
        <v>36.46</v>
      </c>
      <c r="J3" s="42"/>
      <c r="K3" s="7" t="s">
        <v>36</v>
      </c>
      <c r="L3" s="7" t="str">
        <f>C3</f>
        <v>Verbruik HCl (ml)</v>
      </c>
      <c r="M3" s="7" t="s">
        <v>40</v>
      </c>
      <c r="O3" s="37">
        <v>14.0067</v>
      </c>
    </row>
    <row r="4" spans="1:18" ht="15" thickBot="1" x14ac:dyDescent="0.35">
      <c r="B4" s="3">
        <v>1</v>
      </c>
      <c r="C4" s="46"/>
      <c r="D4" s="49"/>
      <c r="J4" s="42"/>
      <c r="K4" s="7">
        <v>1</v>
      </c>
      <c r="L4" s="45"/>
      <c r="M4" s="45"/>
      <c r="Q4" s="39"/>
    </row>
    <row r="5" spans="1:18" ht="15" thickBot="1" x14ac:dyDescent="0.35">
      <c r="B5" s="4">
        <v>2</v>
      </c>
      <c r="C5" s="47"/>
      <c r="D5" s="50"/>
      <c r="F5" s="36"/>
      <c r="G5" s="36"/>
      <c r="H5" s="36"/>
      <c r="J5" s="42"/>
      <c r="K5" s="7">
        <v>2</v>
      </c>
      <c r="L5" s="45"/>
      <c r="M5" s="45"/>
      <c r="Q5" s="39"/>
    </row>
    <row r="6" spans="1:18" ht="15" thickBot="1" x14ac:dyDescent="0.35">
      <c r="B6" s="5">
        <v>3</v>
      </c>
      <c r="C6" s="48"/>
      <c r="D6" s="51"/>
      <c r="J6" s="42"/>
      <c r="K6" s="36"/>
      <c r="L6" s="44"/>
      <c r="M6" s="44"/>
    </row>
    <row r="7" spans="1:18" ht="29.4" customHeight="1" thickBot="1" x14ac:dyDescent="0.35">
      <c r="I7" s="34"/>
      <c r="K7" s="7" t="s">
        <v>42</v>
      </c>
      <c r="L7" s="7" t="s">
        <v>26</v>
      </c>
      <c r="O7" s="38"/>
    </row>
    <row r="8" spans="1:18" ht="29.4" customHeight="1" thickBot="1" x14ac:dyDescent="0.35">
      <c r="B8" s="55" t="s">
        <v>30</v>
      </c>
      <c r="C8" s="56"/>
      <c r="D8" s="56"/>
      <c r="E8" s="56"/>
      <c r="F8" s="57"/>
      <c r="I8" s="34"/>
      <c r="L8" s="45"/>
      <c r="N8" s="38"/>
    </row>
    <row r="9" spans="1:18" ht="15" thickBot="1" x14ac:dyDescent="0.35">
      <c r="B9" s="1" t="s">
        <v>28</v>
      </c>
      <c r="C9" s="2"/>
      <c r="D9" s="20">
        <f>D4/$H$2</f>
        <v>0</v>
      </c>
      <c r="E9" s="20">
        <f>D5/H2</f>
        <v>0</v>
      </c>
      <c r="F9" s="20">
        <f>D6/H2</f>
        <v>0</v>
      </c>
      <c r="I9" s="34"/>
      <c r="N9" s="35"/>
      <c r="O9" s="39"/>
    </row>
    <row r="10" spans="1:18" ht="15" thickBot="1" x14ac:dyDescent="0.35">
      <c r="B10" s="1" t="s">
        <v>29</v>
      </c>
      <c r="C10" s="2"/>
      <c r="D10" s="20">
        <f>D9*2</f>
        <v>0</v>
      </c>
      <c r="E10" s="20">
        <f>E9*2</f>
        <v>0</v>
      </c>
      <c r="F10" s="20">
        <f t="shared" ref="F10" si="0">F9*2</f>
        <v>0</v>
      </c>
      <c r="I10" s="34"/>
      <c r="R10" s="38"/>
    </row>
    <row r="11" spans="1:18" ht="15" customHeight="1" thickBot="1" x14ac:dyDescent="0.35">
      <c r="B11" s="1" t="s">
        <v>11</v>
      </c>
      <c r="C11" s="2"/>
      <c r="D11" s="20" t="e">
        <f>$D$10/C4</f>
        <v>#DIV/0!</v>
      </c>
      <c r="E11" s="20" t="e">
        <f>$E$10/C5</f>
        <v>#DIV/0!</v>
      </c>
      <c r="F11" s="20" t="e">
        <f>$F$10/C6</f>
        <v>#DIV/0!</v>
      </c>
      <c r="I11" s="34"/>
      <c r="K11" s="55" t="s">
        <v>43</v>
      </c>
      <c r="L11" s="57"/>
      <c r="R11" s="40"/>
    </row>
    <row r="12" spans="1:18" ht="15" thickBot="1" x14ac:dyDescent="0.35">
      <c r="I12" s="34"/>
      <c r="K12" s="7" t="s">
        <v>38</v>
      </c>
      <c r="L12" s="24" t="e">
        <f>(L4-$L$8)*B14*$O$3/M4</f>
        <v>#DIV/0!</v>
      </c>
    </row>
    <row r="13" spans="1:18" ht="43.8" thickBot="1" x14ac:dyDescent="0.35">
      <c r="B13" s="23" t="s">
        <v>31</v>
      </c>
      <c r="C13" s="23" t="s">
        <v>32</v>
      </c>
      <c r="J13" s="42"/>
      <c r="K13" s="7" t="s">
        <v>39</v>
      </c>
      <c r="L13" s="24" t="e">
        <f>(L5-$L$8)*$B$14*$O$3/M5</f>
        <v>#DIV/0!</v>
      </c>
    </row>
    <row r="14" spans="1:18" ht="15" thickBot="1" x14ac:dyDescent="0.35">
      <c r="B14" s="19" t="e">
        <f>AVERAGE(D11:F11)</f>
        <v>#DIV/0!</v>
      </c>
      <c r="C14" s="24" t="e">
        <f>I36*100</f>
        <v>#DIV/0!</v>
      </c>
      <c r="J14" s="42"/>
    </row>
    <row r="15" spans="1:18" x14ac:dyDescent="0.3">
      <c r="G15" s="69"/>
      <c r="H15" s="70"/>
      <c r="I15" s="34"/>
    </row>
    <row r="16" spans="1:18" ht="15" thickBot="1" x14ac:dyDescent="0.35">
      <c r="G16" s="69"/>
      <c r="H16" s="70"/>
      <c r="I16" s="34"/>
      <c r="R16" s="38"/>
    </row>
    <row r="17" spans="4:18" ht="29.4" customHeight="1" thickBot="1" x14ac:dyDescent="0.35">
      <c r="I17" s="34"/>
      <c r="K17" s="71" t="s">
        <v>41</v>
      </c>
      <c r="L17" s="72"/>
      <c r="N17" s="40"/>
      <c r="Q17" s="40"/>
      <c r="R17" s="41"/>
    </row>
    <row r="18" spans="4:18" ht="15" thickBot="1" x14ac:dyDescent="0.35">
      <c r="I18" s="34"/>
      <c r="K18" s="7" t="s">
        <v>38</v>
      </c>
      <c r="L18" s="24" t="e">
        <f>(L4*$B$14*$O$3)/($M$4*100)*100</f>
        <v>#DIV/0!</v>
      </c>
      <c r="N18" s="40"/>
      <c r="Q18" s="40"/>
      <c r="R18" s="41"/>
    </row>
    <row r="19" spans="4:18" ht="15" thickBot="1" x14ac:dyDescent="0.35">
      <c r="G19" s="68"/>
      <c r="I19" s="34"/>
      <c r="K19" s="7" t="s">
        <v>39</v>
      </c>
      <c r="L19" s="24" t="e">
        <f>(L5*$B$14*$O$3)/($M$5*100)*100</f>
        <v>#DIV/0!</v>
      </c>
    </row>
    <row r="20" spans="4:18" x14ac:dyDescent="0.3">
      <c r="G20" s="68"/>
      <c r="I20" s="34"/>
    </row>
    <row r="21" spans="4:18" x14ac:dyDescent="0.3">
      <c r="I21" s="34"/>
      <c r="O21" s="8"/>
    </row>
    <row r="22" spans="4:18" x14ac:dyDescent="0.3">
      <c r="I22" s="34"/>
    </row>
    <row r="23" spans="4:18" x14ac:dyDescent="0.3">
      <c r="I23" s="34"/>
    </row>
    <row r="24" spans="4:18" x14ac:dyDescent="0.3">
      <c r="I24" s="34"/>
    </row>
    <row r="25" spans="4:18" x14ac:dyDescent="0.3">
      <c r="D25" t="s">
        <v>19</v>
      </c>
      <c r="I25" s="34"/>
    </row>
    <row r="26" spans="4:18" x14ac:dyDescent="0.3">
      <c r="I26" s="34"/>
    </row>
    <row r="27" spans="4:18" x14ac:dyDescent="0.3">
      <c r="I27" s="34"/>
    </row>
    <row r="28" spans="4:18" x14ac:dyDescent="0.3">
      <c r="I28" s="34"/>
    </row>
    <row r="29" spans="4:18" x14ac:dyDescent="0.3">
      <c r="I29" s="34"/>
    </row>
    <row r="30" spans="4:18" x14ac:dyDescent="0.3">
      <c r="I30" s="34"/>
    </row>
    <row r="31" spans="4:18" x14ac:dyDescent="0.3">
      <c r="I31" s="34"/>
    </row>
    <row r="32" spans="4:18" x14ac:dyDescent="0.3">
      <c r="I32" s="34"/>
    </row>
    <row r="34" spans="8:10" ht="15" thickBot="1" x14ac:dyDescent="0.35"/>
    <row r="35" spans="8:10" x14ac:dyDescent="0.3">
      <c r="J35" s="53" t="e">
        <f>(L4-L5)/L5</f>
        <v>#DIV/0!</v>
      </c>
    </row>
    <row r="36" spans="8:10" ht="15" thickBot="1" x14ac:dyDescent="0.35">
      <c r="H36" t="e">
        <f>(F11-E11)/E11</f>
        <v>#DIV/0!</v>
      </c>
      <c r="I36" s="35" t="e">
        <f>MAX(D11:F11)-MIN(D11:F11)</f>
        <v>#DIV/0!</v>
      </c>
      <c r="J36" s="54"/>
    </row>
  </sheetData>
  <sheetProtection sheet="1" objects="1" scenarios="1"/>
  <mergeCells count="11">
    <mergeCell ref="J35:J36"/>
    <mergeCell ref="J1:Q1"/>
    <mergeCell ref="B2:D2"/>
    <mergeCell ref="G19:G20"/>
    <mergeCell ref="G15:G16"/>
    <mergeCell ref="H15:H16"/>
    <mergeCell ref="B8:F8"/>
    <mergeCell ref="K2:M2"/>
    <mergeCell ref="K11:L11"/>
    <mergeCell ref="K17:L17"/>
    <mergeCell ref="A1:I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Kjeldahl landbouwgrond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Jansen</dc:creator>
  <cp:lastModifiedBy>Danny Maughan</cp:lastModifiedBy>
  <dcterms:created xsi:type="dcterms:W3CDTF">2020-11-25T08:43:30Z</dcterms:created>
  <dcterms:modified xsi:type="dcterms:W3CDTF">2024-01-24T10:07:59Z</dcterms:modified>
</cp:coreProperties>
</file>